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ilai UAS MK Ushul Fiqih_Agustus 2023\"/>
    </mc:Choice>
  </mc:AlternateContent>
  <bookViews>
    <workbookView xWindow="0" yWindow="0" windowWidth="15360" windowHeight="7215"/>
  </bookViews>
  <sheets>
    <sheet name="Sheet1" sheetId="1" r:id="rId1"/>
  </sheets>
  <definedNames>
    <definedName name="Excel_BuiltIn_Print_Titles" localSheetId="0">Sheet1!$11:$13</definedName>
  </definedNames>
  <calcPr calcId="162913"/>
  <extLst>
    <ext uri="GoogleSheetsCustomDataVersion2">
      <go:sheetsCustomData xmlns:go="http://customooxmlschemas.google.com/" r:id="rId5" roundtripDataChecksum="VCRH+gd330SB2X/1wZrPpYzB4ug/fcTOYAPJw8ZKfv0="/>
    </ext>
  </extLst>
</workbook>
</file>

<file path=xl/calcChain.xml><?xml version="1.0" encoding="utf-8"?>
<calcChain xmlns="http://schemas.openxmlformats.org/spreadsheetml/2006/main">
  <c r="Q45" i="1" l="1"/>
  <c r="L45" i="1" s="1"/>
  <c r="M45" i="1" s="1"/>
  <c r="N45" i="1" s="1"/>
  <c r="Q44" i="1"/>
  <c r="L44" i="1" s="1"/>
  <c r="M44" i="1" s="1"/>
  <c r="N44" i="1" s="1"/>
  <c r="Q42" i="1"/>
  <c r="L42" i="1" s="1"/>
  <c r="M42" i="1" s="1"/>
  <c r="N42" i="1" s="1"/>
  <c r="Q41" i="1"/>
  <c r="L41" i="1" s="1"/>
  <c r="M41" i="1" s="1"/>
  <c r="N41" i="1" s="1"/>
  <c r="Q39" i="1"/>
  <c r="L39" i="1" s="1"/>
  <c r="M39" i="1" s="1"/>
  <c r="N39" i="1" s="1"/>
  <c r="Q38" i="1"/>
  <c r="L38" i="1" s="1"/>
  <c r="M38" i="1" s="1"/>
  <c r="N38" i="1" s="1"/>
  <c r="Q36" i="1"/>
  <c r="L36" i="1" s="1"/>
  <c r="M36" i="1" s="1"/>
  <c r="N36" i="1" s="1"/>
  <c r="Q35" i="1"/>
  <c r="L35" i="1" s="1"/>
  <c r="M35" i="1" s="1"/>
  <c r="N35" i="1" s="1"/>
  <c r="Q33" i="1"/>
  <c r="L33" i="1" s="1"/>
  <c r="M33" i="1" s="1"/>
  <c r="N33" i="1" s="1"/>
  <c r="Q32" i="1"/>
  <c r="L32" i="1" s="1"/>
  <c r="M32" i="1" s="1"/>
  <c r="N32" i="1" s="1"/>
  <c r="Q30" i="1"/>
  <c r="L30" i="1" s="1"/>
  <c r="M30" i="1" s="1"/>
  <c r="N30" i="1" s="1"/>
  <c r="Q29" i="1"/>
  <c r="L29" i="1" s="1"/>
  <c r="M29" i="1" s="1"/>
  <c r="N29" i="1" s="1"/>
  <c r="Q27" i="1"/>
  <c r="L27" i="1" s="1"/>
  <c r="M27" i="1" s="1"/>
  <c r="N27" i="1" s="1"/>
  <c r="Q26" i="1"/>
  <c r="L26" i="1" s="1"/>
  <c r="M26" i="1" s="1"/>
  <c r="N26" i="1" s="1"/>
  <c r="Q24" i="1"/>
  <c r="L24" i="1" s="1"/>
  <c r="M24" i="1" s="1"/>
  <c r="N24" i="1" s="1"/>
  <c r="Q23" i="1"/>
  <c r="L23" i="1" s="1"/>
  <c r="M23" i="1" s="1"/>
  <c r="N23" i="1" s="1"/>
  <c r="Q21" i="1"/>
  <c r="L21" i="1" s="1"/>
  <c r="M21" i="1" s="1"/>
  <c r="N21" i="1" s="1"/>
  <c r="Q20" i="1"/>
  <c r="L20" i="1" s="1"/>
  <c r="M20" i="1" s="1"/>
  <c r="N20" i="1" s="1"/>
  <c r="Q18" i="1"/>
  <c r="L18" i="1" s="1"/>
  <c r="M18" i="1" s="1"/>
  <c r="N18" i="1" s="1"/>
  <c r="Q17" i="1"/>
  <c r="L17" i="1" s="1"/>
  <c r="M17" i="1" s="1"/>
  <c r="N17" i="1" s="1"/>
  <c r="Q15" i="1"/>
  <c r="L15" i="1" s="1"/>
  <c r="M15" i="1" s="1"/>
  <c r="N15" i="1" s="1"/>
  <c r="Q14" i="1"/>
  <c r="L14" i="1" s="1"/>
  <c r="M14" i="1" s="1"/>
  <c r="N14" i="1" s="1"/>
  <c r="M13" i="1"/>
  <c r="Q43" i="1" s="1"/>
  <c r="L43" i="1" s="1"/>
  <c r="M43" i="1" s="1"/>
  <c r="N43" i="1" s="1"/>
  <c r="Q16" i="1" l="1"/>
  <c r="L16" i="1" s="1"/>
  <c r="M16" i="1" s="1"/>
  <c r="N16" i="1" s="1"/>
  <c r="Q19" i="1"/>
  <c r="L19" i="1" s="1"/>
  <c r="M19" i="1" s="1"/>
  <c r="N19" i="1" s="1"/>
  <c r="Q22" i="1"/>
  <c r="L22" i="1" s="1"/>
  <c r="M22" i="1" s="1"/>
  <c r="N22" i="1" s="1"/>
  <c r="Q25" i="1"/>
  <c r="L25" i="1" s="1"/>
  <c r="M25" i="1" s="1"/>
  <c r="N25" i="1" s="1"/>
  <c r="Q28" i="1"/>
  <c r="L28" i="1" s="1"/>
  <c r="M28" i="1" s="1"/>
  <c r="N28" i="1" s="1"/>
  <c r="Q31" i="1"/>
  <c r="L31" i="1" s="1"/>
  <c r="M31" i="1" s="1"/>
  <c r="N31" i="1" s="1"/>
  <c r="Q34" i="1"/>
  <c r="L34" i="1" s="1"/>
  <c r="M34" i="1" s="1"/>
  <c r="N34" i="1" s="1"/>
  <c r="Q37" i="1"/>
  <c r="L37" i="1" s="1"/>
  <c r="M37" i="1" s="1"/>
  <c r="N37" i="1" s="1"/>
  <c r="Q40" i="1"/>
  <c r="L40" i="1" s="1"/>
  <c r="M40" i="1" s="1"/>
  <c r="N40" i="1" s="1"/>
  <c r="E54" i="1" l="1"/>
  <c r="F54" i="1" s="1"/>
  <c r="E53" i="1"/>
  <c r="F53" i="1" s="1"/>
  <c r="E48" i="1"/>
  <c r="E49" i="1"/>
  <c r="F49" i="1" s="1"/>
  <c r="E51" i="1"/>
  <c r="F51" i="1" s="1"/>
  <c r="E50" i="1"/>
  <c r="F50" i="1" s="1"/>
  <c r="E52" i="1"/>
  <c r="F52" i="1" s="1"/>
  <c r="E55" i="1" l="1"/>
  <c r="F55" i="1" s="1"/>
  <c r="F48" i="1"/>
</calcChain>
</file>

<file path=xl/sharedStrings.xml><?xml version="1.0" encoding="utf-8"?>
<sst xmlns="http://schemas.openxmlformats.org/spreadsheetml/2006/main" count="152" uniqueCount="84">
  <si>
    <t>DAFTAR NILAI MAHASISWA</t>
  </si>
  <si>
    <t>Tahun Ajaran</t>
  </si>
  <si>
    <t>:</t>
  </si>
  <si>
    <t>2022/2023</t>
  </si>
  <si>
    <t>Semester</t>
  </si>
  <si>
    <t>Genap</t>
  </si>
  <si>
    <t>Jenjang Studi</t>
  </si>
  <si>
    <t>S1</t>
  </si>
  <si>
    <t>Program Studi</t>
  </si>
  <si>
    <t>PENDIDIKAN GURU MI</t>
  </si>
  <si>
    <t>Kelas Kuliah</t>
  </si>
  <si>
    <t>02</t>
  </si>
  <si>
    <t>Kode MK</t>
  </si>
  <si>
    <t>FAI006</t>
  </si>
  <si>
    <t>Mata Kuliah</t>
  </si>
  <si>
    <t>Ushul Fiqh</t>
  </si>
  <si>
    <t>No.</t>
  </si>
  <si>
    <t>NIM</t>
  </si>
  <si>
    <t>K</t>
  </si>
  <si>
    <t>Nama Mahasiswa</t>
  </si>
  <si>
    <t>ASPEK PENILAIAN</t>
  </si>
  <si>
    <t>UAS / REMIDI</t>
  </si>
  <si>
    <t>Nilai ANGKA / ESBED</t>
  </si>
  <si>
    <t>HADIR</t>
  </si>
  <si>
    <t>HARIAN</t>
  </si>
  <si>
    <t>TUGAS</t>
  </si>
  <si>
    <t>PRAKTIKUM</t>
  </si>
  <si>
    <t>MID</t>
  </si>
  <si>
    <t>UAS</t>
  </si>
  <si>
    <t>REMIDI</t>
  </si>
  <si>
    <t>TOTAL</t>
  </si>
  <si>
    <t>NILAI AKHIR</t>
  </si>
  <si>
    <t>BOBOT NILAI</t>
  </si>
  <si>
    <t>PERSENTASE BOBOT (%)</t>
  </si>
  <si>
    <t>~NSIM</t>
  </si>
  <si>
    <t>NSIM</t>
  </si>
  <si>
    <t>SITI KHOIRUN NISAK</t>
  </si>
  <si>
    <t xml:space="preserve"> </t>
  </si>
  <si>
    <t xml:space="preserve"> 0</t>
  </si>
  <si>
    <t>TAUFIQI MAULANA</t>
  </si>
  <si>
    <t>SANTANA</t>
  </si>
  <si>
    <t>WULANDARI</t>
  </si>
  <si>
    <t>SITI GUSTI NURHAYATI</t>
  </si>
  <si>
    <t>YAJLIA FADLILLAH GAIDA SAPUTRI</t>
  </si>
  <si>
    <t>VIVI RUSDIANA</t>
  </si>
  <si>
    <t>ROHMATUL KHASANAH</t>
  </si>
  <si>
    <t>RIKA WULANDARI</t>
  </si>
  <si>
    <t>RISMA KRISTIYANTI</t>
  </si>
  <si>
    <t>ZUDHI SYAKURI</t>
  </si>
  <si>
    <t>ZUHROTUN NADA</t>
  </si>
  <si>
    <t>WINDA FARIDATUS SA`ADAH</t>
  </si>
  <si>
    <t>RINDI YANI</t>
  </si>
  <si>
    <t>YULI ASTUTI NURAINI</t>
  </si>
  <si>
    <t>UYUNIL MAUFIROH</t>
  </si>
  <si>
    <t>WIDIYANTO</t>
  </si>
  <si>
    <t>MAMLUATUS SHOLIHAH</t>
  </si>
  <si>
    <t>FASILATUN ROKHIMAH</t>
  </si>
  <si>
    <t>LIA NUR AINI</t>
  </si>
  <si>
    <t>DINI FERLINDA</t>
  </si>
  <si>
    <t>BILQIS LAILA AZIZ</t>
  </si>
  <si>
    <t>DWI OCTAVIANA WATI</t>
  </si>
  <si>
    <t>PUTRI AULIA LATHIFA</t>
  </si>
  <si>
    <t>RIZAL GUFRAN</t>
  </si>
  <si>
    <t>ABD. AJIS</t>
  </si>
  <si>
    <t>KHOIRUN NISA'</t>
  </si>
  <si>
    <t xml:space="preserve">AULIA ROSIANA </t>
  </si>
  <si>
    <t>FITRI FATIMAH</t>
  </si>
  <si>
    <t>HAMIMAH</t>
  </si>
  <si>
    <t>LIA KURNIA SARI</t>
  </si>
  <si>
    <t>SUKMA WATI</t>
  </si>
  <si>
    <t>NILAI</t>
  </si>
  <si>
    <t>JML</t>
  </si>
  <si>
    <t>%</t>
  </si>
  <si>
    <t>A</t>
  </si>
  <si>
    <t>AB</t>
  </si>
  <si>
    <t>B</t>
  </si>
  <si>
    <t>BC</t>
  </si>
  <si>
    <t>C</t>
  </si>
  <si>
    <t>D</t>
  </si>
  <si>
    <t>E</t>
  </si>
  <si>
    <t>Jumlah</t>
  </si>
  <si>
    <t>Yogyakarta, 25 Juli 2023</t>
  </si>
  <si>
    <t>Dosen Pengampu,</t>
  </si>
  <si>
    <t>Mu'inan, S.H.I., M.S.I.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</si>
</sst>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  <scheme val="minor"/>
    </font>
    <font>
      <b/>
      <sz val="14"/>
      <color rgb="FF00008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rgb="FF0000FF"/>
        <bgColor rgb="FF0000FF"/>
      </patternFill>
    </fill>
    <fill>
      <patternFill patternType="solid">
        <fgColor rgb="FF99CC00"/>
        <bgColor rgb="FF99CC00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 vertical="center"/>
    </xf>
    <xf numFmtId="0" fontId="10" fillId="0" borderId="0" xfId="0" applyFont="1" applyAlignment="1"/>
    <xf numFmtId="0" fontId="13" fillId="0" borderId="0" xfId="0" applyFont="1" applyAlignment="1"/>
    <xf numFmtId="0" fontId="12" fillId="6" borderId="9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9" fontId="14" fillId="7" borderId="9" xfId="0" applyNumberFormat="1" applyFont="1" applyFill="1" applyBorder="1" applyAlignment="1">
      <alignment horizontal="center"/>
    </xf>
    <xf numFmtId="0" fontId="7" fillId="0" borderId="0" xfId="0" applyFont="1" applyAlignment="1"/>
    <xf numFmtId="0" fontId="10" fillId="8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8" fillId="3" borderId="6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id-ID" sz="1800" b="1" i="0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layout>
        <c:manualLayout>
          <c:xMode val="edge"/>
          <c:yMode val="edge"/>
          <c:x val="0.33739239974805801"/>
          <c:y val="6.7105804857966203E-2"/>
        </c:manualLayout>
      </c:layout>
      <c:overlay val="0"/>
    </c:title>
    <c:autoTitleDeleted val="0"/>
    <c:plotArea>
      <c:layout>
        <c:manualLayout>
          <c:xMode val="edge"/>
          <c:yMode val="edge"/>
          <c:x val="3.3802225488137702E-2"/>
          <c:y val="0.25092630712227199"/>
          <c:w val="0.73357127860592097"/>
          <c:h val="0.74907369287772796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Sheet1!$D$48:$D$54</c:f>
              <c:strCache>
                <c:ptCount val="7"/>
                <c:pt idx="0">
                  <c:v>A</c:v>
                </c:pt>
                <c:pt idx="1">
                  <c:v>AB</c:v>
                </c:pt>
                <c:pt idx="2">
                  <c:v>B</c:v>
                </c:pt>
                <c:pt idx="3">
                  <c:v>BC</c:v>
                </c:pt>
                <c:pt idx="4">
                  <c:v>C</c:v>
                </c:pt>
                <c:pt idx="5">
                  <c:v>D</c:v>
                </c:pt>
                <c:pt idx="6">
                  <c:v>E</c:v>
                </c:pt>
              </c:strCache>
            </c:strRef>
          </c:cat>
          <c:val>
            <c:numRef>
              <c:f>Sheet1!$F$48:$F$54</c:f>
              <c:numCache>
                <c:formatCode>0%</c:formatCode>
                <c:ptCount val="7"/>
                <c:pt idx="0">
                  <c:v>0.96875</c:v>
                </c:pt>
                <c:pt idx="1">
                  <c:v>0</c:v>
                </c:pt>
                <c:pt idx="2">
                  <c:v>0</c:v>
                </c:pt>
                <c:pt idx="3">
                  <c:v>3.125E-2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D40-403B-BDAA-9271F4775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766178"/>
        <c:axId val="2122212223"/>
      </c:barChart>
      <c:catAx>
        <c:axId val="20887661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d-ID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id-ID"/>
          </a:p>
        </c:txPr>
        <c:crossAx val="2122212223"/>
        <c:crosses val="autoZero"/>
        <c:auto val="1"/>
        <c:lblAlgn val="ctr"/>
        <c:lblOffset val="100"/>
        <c:noMultiLvlLbl val="1"/>
      </c:catAx>
      <c:valAx>
        <c:axId val="21222122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d-ID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id-ID"/>
          </a:p>
        </c:txPr>
        <c:crossAx val="208876617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4064665127021"/>
          <c:y val="0.54158089748867799"/>
        </c:manualLayout>
      </c:layout>
      <c:overlay val="0"/>
      <c:txPr>
        <a:bodyPr/>
        <a:lstStyle/>
        <a:p>
          <a:pPr lvl="0">
            <a:defRPr sz="1000" b="0" i="0">
              <a:solidFill>
                <a:srgbClr val="000000"/>
              </a:solidFill>
              <a:latin typeface="Calibri"/>
            </a:defRPr>
          </a:pPr>
          <a:endParaRPr lang="id-ID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45</xdr:row>
      <xdr:rowOff>133350</xdr:rowOff>
    </xdr:from>
    <xdr:ext cx="3724275" cy="1752600"/>
    <xdr:graphicFrame macro="">
      <xdr:nvGraphicFramePr>
        <xdr:cNvPr id="12785590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11</xdr:col>
      <xdr:colOff>485775</xdr:colOff>
      <xdr:row>58</xdr:row>
      <xdr:rowOff>19050</xdr:rowOff>
    </xdr:from>
    <xdr:ext cx="1181100" cy="561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39025" y="11934825"/>
          <a:ext cx="1181100" cy="561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35" zoomScaleNormal="100" workbookViewId="0">
      <selection activeCell="I43" sqref="I43"/>
    </sheetView>
  </sheetViews>
  <sheetFormatPr defaultColWidth="12.5703125" defaultRowHeight="15" customHeight="1" x14ac:dyDescent="0.2"/>
  <cols>
    <col min="1" max="1" width="5" customWidth="1"/>
    <col min="2" max="2" width="12.28515625" customWidth="1"/>
    <col min="3" max="3" width="2.85546875" customWidth="1"/>
    <col min="4" max="4" width="34.42578125" customWidth="1"/>
    <col min="5" max="6" width="7.7109375" customWidth="1"/>
    <col min="7" max="7" width="7.85546875" customWidth="1"/>
    <col min="8" max="8" width="11.7109375" customWidth="1"/>
    <col min="9" max="9" width="6.42578125" customWidth="1"/>
    <col min="10" max="10" width="7.42578125" customWidth="1"/>
    <col min="11" max="11" width="0.85546875" customWidth="1"/>
    <col min="12" max="12" width="7.85546875" customWidth="1"/>
    <col min="13" max="13" width="9.42578125" customWidth="1"/>
    <col min="14" max="14" width="10.7109375" customWidth="1"/>
    <col min="15" max="15" width="0.85546875" customWidth="1"/>
    <col min="16" max="17" width="5.7109375" customWidth="1"/>
    <col min="18" max="26" width="8.5703125" customWidth="1"/>
  </cols>
  <sheetData>
    <row r="1" spans="1:26" ht="1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6" ht="12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6" ht="14.25" customHeight="1" x14ac:dyDescent="0.2">
      <c r="A3" s="3" t="s">
        <v>1</v>
      </c>
      <c r="B3" s="2"/>
      <c r="C3" s="3" t="s">
        <v>2</v>
      </c>
      <c r="D3" s="3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6" ht="14.25" customHeight="1" x14ac:dyDescent="0.2">
      <c r="A4" s="3" t="s">
        <v>4</v>
      </c>
      <c r="B4" s="2"/>
      <c r="C4" s="3" t="s">
        <v>2</v>
      </c>
      <c r="D4" s="3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6" ht="14.25" customHeight="1" x14ac:dyDescent="0.2">
      <c r="A5" s="3" t="s">
        <v>6</v>
      </c>
      <c r="B5" s="2"/>
      <c r="C5" s="3" t="s">
        <v>2</v>
      </c>
      <c r="D5" s="3" t="s">
        <v>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6" ht="14.25" customHeight="1" x14ac:dyDescent="0.2">
      <c r="A6" s="3" t="s">
        <v>8</v>
      </c>
      <c r="B6" s="2"/>
      <c r="C6" s="3" t="s">
        <v>2</v>
      </c>
      <c r="D6" s="3" t="s">
        <v>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5"/>
    </row>
    <row r="7" spans="1:26" ht="14.25" customHeight="1" x14ac:dyDescent="0.2">
      <c r="A7" s="3" t="s">
        <v>10</v>
      </c>
      <c r="B7" s="2"/>
      <c r="C7" s="3" t="s">
        <v>2</v>
      </c>
      <c r="D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"/>
      <c r="Q7" s="5"/>
    </row>
    <row r="8" spans="1:26" ht="14.25" customHeight="1" x14ac:dyDescent="0.2">
      <c r="A8" s="3" t="s">
        <v>12</v>
      </c>
      <c r="B8" s="2"/>
      <c r="C8" s="3" t="s">
        <v>2</v>
      </c>
      <c r="D8" s="3" t="s">
        <v>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/>
      <c r="Q8" s="5"/>
    </row>
    <row r="9" spans="1:26" ht="14.25" customHeight="1" x14ac:dyDescent="0.2">
      <c r="A9" s="3" t="s">
        <v>14</v>
      </c>
      <c r="B9" s="2"/>
      <c r="C9" s="3" t="s">
        <v>2</v>
      </c>
      <c r="D9" s="3" t="s">
        <v>15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6" ht="14.2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2">
      <c r="A11" s="7" t="s">
        <v>16</v>
      </c>
      <c r="B11" s="7" t="s">
        <v>17</v>
      </c>
      <c r="C11" s="7" t="s">
        <v>18</v>
      </c>
      <c r="D11" s="7" t="s">
        <v>19</v>
      </c>
      <c r="E11" s="32" t="s">
        <v>20</v>
      </c>
      <c r="F11" s="33"/>
      <c r="G11" s="33"/>
      <c r="H11" s="33"/>
      <c r="I11" s="34"/>
      <c r="J11" s="35" t="s">
        <v>21</v>
      </c>
      <c r="K11" s="36"/>
      <c r="L11" s="37"/>
      <c r="M11" s="35" t="s">
        <v>22</v>
      </c>
      <c r="N11" s="3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7" customHeight="1" x14ac:dyDescent="0.2">
      <c r="A12" s="9"/>
      <c r="B12" s="9"/>
      <c r="C12" s="9"/>
      <c r="D12" s="9"/>
      <c r="E12" s="10" t="s">
        <v>23</v>
      </c>
      <c r="F12" s="10" t="s">
        <v>24</v>
      </c>
      <c r="G12" s="10" t="s">
        <v>25</v>
      </c>
      <c r="H12" s="10" t="s">
        <v>26</v>
      </c>
      <c r="I12" s="11" t="s">
        <v>27</v>
      </c>
      <c r="J12" s="10" t="s">
        <v>28</v>
      </c>
      <c r="K12" s="12" t="s">
        <v>29</v>
      </c>
      <c r="L12" s="10" t="s">
        <v>30</v>
      </c>
      <c r="M12" s="13" t="s">
        <v>31</v>
      </c>
      <c r="N12" s="13" t="s">
        <v>32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38" t="s">
        <v>33</v>
      </c>
      <c r="B13" s="36"/>
      <c r="C13" s="36"/>
      <c r="D13" s="37"/>
      <c r="E13" s="14">
        <v>15</v>
      </c>
      <c r="F13" s="14">
        <v>15</v>
      </c>
      <c r="G13" s="14">
        <v>20</v>
      </c>
      <c r="H13" s="14"/>
      <c r="I13" s="14">
        <v>20</v>
      </c>
      <c r="J13" s="15">
        <v>30</v>
      </c>
      <c r="K13" s="16"/>
      <c r="L13" s="17">
        <v>100</v>
      </c>
      <c r="M13" s="15">
        <f>INT(E13)+INT(F13)+INT(G13)+INT(H13)+INT(I13)+INT(J13)</f>
        <v>100</v>
      </c>
      <c r="N13" s="15"/>
      <c r="O13" s="16"/>
      <c r="P13" s="18" t="s">
        <v>34</v>
      </c>
      <c r="Q13" s="18" t="s">
        <v>35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 x14ac:dyDescent="0.2">
      <c r="A14" s="19">
        <v>1</v>
      </c>
      <c r="B14" s="19">
        <v>221200339</v>
      </c>
      <c r="C14" s="19"/>
      <c r="D14" s="20" t="s">
        <v>36</v>
      </c>
      <c r="E14" s="19">
        <v>100</v>
      </c>
      <c r="F14" s="19">
        <v>75</v>
      </c>
      <c r="G14" s="19">
        <v>80</v>
      </c>
      <c r="H14" s="19"/>
      <c r="I14" s="19">
        <v>80</v>
      </c>
      <c r="J14" s="19">
        <v>86</v>
      </c>
      <c r="K14" s="21"/>
      <c r="L14" s="19">
        <f t="shared" ref="L14:L45" si="0">IF(INT(Q14)=0,P14,IF(INT(P14)&gt;INT(Q14),P14,Q14))</f>
        <v>84.05</v>
      </c>
      <c r="M14" s="22">
        <f t="shared" ref="M14:M45" si="1">L14</f>
        <v>84.05</v>
      </c>
      <c r="N14" s="23" t="str">
        <f t="shared" ref="N14:N45" si="2">IF(M14&gt;=80,"A",IF(M14&gt;=75,"AB",IF(M14&gt;=70,"B",IF(M14&gt;=65,"BC",IF(M14&gt;=60,"C",IF(M14&gt;=50,"D","E"))))))</f>
        <v>A</v>
      </c>
      <c r="O14" s="21" t="s">
        <v>37</v>
      </c>
      <c r="P14" s="19" t="s">
        <v>38</v>
      </c>
      <c r="Q14" s="19">
        <f>IF(L13&gt;0,((E14/L13)*((E13/M13)*100))+((F14/L13)*((F13/M13)*100))+((G14/L13)*((G13/M13)*100))+((H14/L13)*((H13/M13)*100))+((I14/L13)*((I13/M13)*100))+(IF((J14/L13)*((J13/M13)*100)&gt;(K14/L13)*((J13/M13)*100),(J14/L13)*((J13/M13)*100),(K14/L13)*((J13/M13)*100))))</f>
        <v>84.05</v>
      </c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7.25" customHeight="1" x14ac:dyDescent="0.2">
      <c r="A15" s="19">
        <v>2</v>
      </c>
      <c r="B15" s="19">
        <v>221200343</v>
      </c>
      <c r="C15" s="19"/>
      <c r="D15" s="20" t="s">
        <v>39</v>
      </c>
      <c r="E15" s="19">
        <v>96</v>
      </c>
      <c r="F15" s="19">
        <v>75</v>
      </c>
      <c r="G15" s="19">
        <v>80</v>
      </c>
      <c r="H15" s="19"/>
      <c r="I15" s="19">
        <v>80</v>
      </c>
      <c r="J15" s="19">
        <v>80</v>
      </c>
      <c r="K15" s="21"/>
      <c r="L15" s="19">
        <f t="shared" si="0"/>
        <v>81.650000000000006</v>
      </c>
      <c r="M15" s="22">
        <f t="shared" si="1"/>
        <v>81.650000000000006</v>
      </c>
      <c r="N15" s="23" t="str">
        <f t="shared" si="2"/>
        <v>A</v>
      </c>
      <c r="O15" s="21" t="s">
        <v>37</v>
      </c>
      <c r="P15" s="19" t="s">
        <v>38</v>
      </c>
      <c r="Q15" s="19">
        <f>IF(L13&gt;0,((E15/L13)*((E13/M13)*100))+((F15/L13)*((F13/M13)*100))+((G15/L13)*((G13/M13)*100))+((H15/L13)*((H13/M13)*100))+((I15/L13)*((I13/M13)*100))+(IF((J15/L13)*((J13/M13)*100)&gt;(K15/L13)*((J13/M13)*100),(J15/L13)*((J13/M13)*100),(K15/L13)*((J13/M13)*100))))</f>
        <v>81.650000000000006</v>
      </c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7.25" customHeight="1" x14ac:dyDescent="0.2">
      <c r="A16" s="19">
        <v>3</v>
      </c>
      <c r="B16" s="19">
        <v>221200345</v>
      </c>
      <c r="C16" s="19"/>
      <c r="D16" s="20" t="s">
        <v>40</v>
      </c>
      <c r="E16" s="19">
        <v>100</v>
      </c>
      <c r="F16" s="19">
        <v>90</v>
      </c>
      <c r="G16" s="19">
        <v>90</v>
      </c>
      <c r="H16" s="19"/>
      <c r="I16" s="19">
        <v>90</v>
      </c>
      <c r="J16" s="19">
        <v>95</v>
      </c>
      <c r="K16" s="21"/>
      <c r="L16" s="19">
        <f t="shared" si="0"/>
        <v>93</v>
      </c>
      <c r="M16" s="22">
        <f t="shared" si="1"/>
        <v>93</v>
      </c>
      <c r="N16" s="23" t="str">
        <f t="shared" si="2"/>
        <v>A</v>
      </c>
      <c r="O16" s="21" t="s">
        <v>37</v>
      </c>
      <c r="P16" s="19" t="s">
        <v>38</v>
      </c>
      <c r="Q16" s="19">
        <f>IF(L13&gt;0,((E16/L13)*((E13/M13)*100))+((F16/L13)*((F13/M13)*100))+((G16/L13)*((G13/M13)*100))+((H16/L13)*((H13/M13)*100))+((I16/L13)*((I13/M13)*100))+(IF((J16/L13)*((J13/M13)*100)&gt;(K16/L13)*((J13/M13)*100),(J16/L13)*((J13/M13)*100),(K16/L13)*((J13/M13)*100))))</f>
        <v>93</v>
      </c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7.25" customHeight="1" x14ac:dyDescent="0.2">
      <c r="A17" s="19">
        <v>4</v>
      </c>
      <c r="B17" s="19">
        <v>221200347</v>
      </c>
      <c r="C17" s="19"/>
      <c r="D17" s="20" t="s">
        <v>41</v>
      </c>
      <c r="E17" s="19">
        <v>100</v>
      </c>
      <c r="F17" s="19">
        <v>75</v>
      </c>
      <c r="G17" s="19">
        <v>87</v>
      </c>
      <c r="H17" s="19"/>
      <c r="I17" s="19">
        <v>85</v>
      </c>
      <c r="J17" s="19">
        <v>85</v>
      </c>
      <c r="K17" s="21"/>
      <c r="L17" s="19">
        <f t="shared" si="0"/>
        <v>86.15</v>
      </c>
      <c r="M17" s="22">
        <f t="shared" si="1"/>
        <v>86.15</v>
      </c>
      <c r="N17" s="23" t="str">
        <f t="shared" si="2"/>
        <v>A</v>
      </c>
      <c r="O17" s="21" t="s">
        <v>37</v>
      </c>
      <c r="P17" s="19" t="s">
        <v>38</v>
      </c>
      <c r="Q17" s="19">
        <f>IF(L13&gt;0,((E17/L13)*((E13/M13)*100))+((F17/L13)*((F13/M13)*100))+((G17/L13)*((G13/M13)*100))+((H17/L13)*((H13/M13)*100))+((I17/L13)*((I13/M13)*100))+(IF((J17/L13)*((J13/M13)*100)&gt;(K17/L13)*((J13/M13)*100),(J17/L13)*((J13/M13)*100),(K17/L13)*((J13/M13)*100))))</f>
        <v>86.15</v>
      </c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7.25" customHeight="1" x14ac:dyDescent="0.2">
      <c r="A18" s="19">
        <v>5</v>
      </c>
      <c r="B18" s="19">
        <v>221200350</v>
      </c>
      <c r="C18" s="19"/>
      <c r="D18" s="20" t="s">
        <v>42</v>
      </c>
      <c r="E18" s="19">
        <v>100</v>
      </c>
      <c r="F18" s="19">
        <v>75</v>
      </c>
      <c r="G18" s="19">
        <v>80</v>
      </c>
      <c r="H18" s="19"/>
      <c r="I18" s="19">
        <v>80</v>
      </c>
      <c r="J18" s="19">
        <v>85</v>
      </c>
      <c r="K18" s="21"/>
      <c r="L18" s="19">
        <f t="shared" si="0"/>
        <v>83.75</v>
      </c>
      <c r="M18" s="22">
        <f t="shared" si="1"/>
        <v>83.75</v>
      </c>
      <c r="N18" s="23" t="str">
        <f t="shared" si="2"/>
        <v>A</v>
      </c>
      <c r="O18" s="21" t="s">
        <v>37</v>
      </c>
      <c r="P18" s="19" t="s">
        <v>38</v>
      </c>
      <c r="Q18" s="19">
        <f>IF(L13&gt;0,((E18/L13)*((E13/M13)*100))+((F18/L13)*((F13/M13)*100))+((G18/L13)*((G13/M13)*100))+((H18/L13)*((H13/M13)*100))+((I18/L13)*((I13/M13)*100))+(IF((J18/L13)*((J13/M13)*100)&gt;(K18/L13)*((J13/M13)*100),(J18/L13)*((J13/M13)*100),(K18/L13)*((J13/M13)*100))))</f>
        <v>83.75</v>
      </c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7.25" customHeight="1" x14ac:dyDescent="0.2">
      <c r="A19" s="19">
        <v>6</v>
      </c>
      <c r="B19" s="19">
        <v>221200354</v>
      </c>
      <c r="C19" s="19"/>
      <c r="D19" s="20" t="s">
        <v>43</v>
      </c>
      <c r="E19" s="19">
        <v>96</v>
      </c>
      <c r="F19" s="19">
        <v>75</v>
      </c>
      <c r="G19" s="19">
        <v>80</v>
      </c>
      <c r="H19" s="19"/>
      <c r="I19" s="19">
        <v>80</v>
      </c>
      <c r="J19" s="19">
        <v>80</v>
      </c>
      <c r="K19" s="21"/>
      <c r="L19" s="19">
        <f t="shared" si="0"/>
        <v>81.650000000000006</v>
      </c>
      <c r="M19" s="22">
        <f t="shared" si="1"/>
        <v>81.650000000000006</v>
      </c>
      <c r="N19" s="23" t="str">
        <f t="shared" si="2"/>
        <v>A</v>
      </c>
      <c r="O19" s="21" t="s">
        <v>37</v>
      </c>
      <c r="P19" s="19" t="s">
        <v>38</v>
      </c>
      <c r="Q19" s="19">
        <f>IF(L13&gt;0,((E19/L13)*((E13/M13)*100))+((F19/L13)*((F13/M13)*100))+((G19/L13)*((G13/M13)*100))+((H19/L13)*((H13/M13)*100))+((I19/L13)*((I13/M13)*100))+(IF((J19/L13)*((J13/M13)*100)&gt;(K19/L13)*((J13/M13)*100),(J19/L13)*((J13/M13)*100),(K19/L13)*((J13/M13)*100))))</f>
        <v>81.650000000000006</v>
      </c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7.25" customHeight="1" x14ac:dyDescent="0.2">
      <c r="A20" s="19">
        <v>7</v>
      </c>
      <c r="B20" s="19">
        <v>221200361</v>
      </c>
      <c r="C20" s="19"/>
      <c r="D20" s="20" t="s">
        <v>44</v>
      </c>
      <c r="E20" s="19">
        <v>96</v>
      </c>
      <c r="F20" s="19">
        <v>75</v>
      </c>
      <c r="G20" s="19">
        <v>80</v>
      </c>
      <c r="H20" s="19"/>
      <c r="I20" s="19">
        <v>80</v>
      </c>
      <c r="J20" s="19">
        <v>86</v>
      </c>
      <c r="K20" s="21"/>
      <c r="L20" s="19">
        <f t="shared" si="0"/>
        <v>83.45</v>
      </c>
      <c r="M20" s="22">
        <f t="shared" si="1"/>
        <v>83.45</v>
      </c>
      <c r="N20" s="23" t="str">
        <f t="shared" si="2"/>
        <v>A</v>
      </c>
      <c r="O20" s="21" t="s">
        <v>37</v>
      </c>
      <c r="P20" s="19" t="s">
        <v>38</v>
      </c>
      <c r="Q20" s="19">
        <f>IF(L13&gt;0,((E20/L13)*((E13/M13)*100))+((F20/L13)*((F13/M13)*100))+((G20/L13)*((G13/M13)*100))+((H20/L13)*((H13/M13)*100))+((I20/L13)*((I13/M13)*100))+(IF((J20/L13)*((J13/M13)*100)&gt;(K20/L13)*((J13/M13)*100),(J20/L13)*((J13/M13)*100),(K20/L13)*((J13/M13)*100))))</f>
        <v>83.45</v>
      </c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7.25" customHeight="1" x14ac:dyDescent="0.2">
      <c r="A21" s="19">
        <v>8</v>
      </c>
      <c r="B21" s="19">
        <v>221200365</v>
      </c>
      <c r="C21" s="19"/>
      <c r="D21" s="20" t="s">
        <v>45</v>
      </c>
      <c r="E21" s="19">
        <v>100</v>
      </c>
      <c r="F21" s="19">
        <v>75</v>
      </c>
      <c r="G21" s="19">
        <v>80</v>
      </c>
      <c r="H21" s="19"/>
      <c r="I21" s="19">
        <v>80</v>
      </c>
      <c r="J21" s="19">
        <v>85</v>
      </c>
      <c r="K21" s="21"/>
      <c r="L21" s="19">
        <f t="shared" si="0"/>
        <v>83.75</v>
      </c>
      <c r="M21" s="22">
        <f t="shared" si="1"/>
        <v>83.75</v>
      </c>
      <c r="N21" s="23" t="str">
        <f t="shared" si="2"/>
        <v>A</v>
      </c>
      <c r="O21" s="21" t="s">
        <v>37</v>
      </c>
      <c r="P21" s="19" t="s">
        <v>38</v>
      </c>
      <c r="Q21" s="19">
        <f>IF(L13&gt;0,((E21/L13)*((E13/M13)*100))+((F21/L13)*((F13/M13)*100))+((G21/L13)*((G13/M13)*100))+((H21/L13)*((H13/M13)*100))+((I21/L13)*((I13/M13)*100))+(IF((J21/L13)*((J13/M13)*100)&gt;(K21/L13)*((J13/M13)*100),(J21/L13)*((J13/M13)*100),(K21/L13)*((J13/M13)*100))))</f>
        <v>83.75</v>
      </c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7.25" customHeight="1" x14ac:dyDescent="0.2">
      <c r="A22" s="19">
        <v>9</v>
      </c>
      <c r="B22" s="19">
        <v>221200369</v>
      </c>
      <c r="C22" s="19"/>
      <c r="D22" s="20" t="s">
        <v>46</v>
      </c>
      <c r="E22" s="19">
        <v>100</v>
      </c>
      <c r="F22" s="19">
        <v>90</v>
      </c>
      <c r="G22" s="19">
        <v>90</v>
      </c>
      <c r="H22" s="19"/>
      <c r="I22" s="19">
        <v>85</v>
      </c>
      <c r="J22" s="19">
        <v>95</v>
      </c>
      <c r="K22" s="21"/>
      <c r="L22" s="19">
        <f t="shared" si="0"/>
        <v>92</v>
      </c>
      <c r="M22" s="22">
        <f t="shared" si="1"/>
        <v>92</v>
      </c>
      <c r="N22" s="23" t="str">
        <f t="shared" si="2"/>
        <v>A</v>
      </c>
      <c r="O22" s="21" t="s">
        <v>37</v>
      </c>
      <c r="P22" s="19" t="s">
        <v>38</v>
      </c>
      <c r="Q22" s="19">
        <f>IF(L13&gt;0,((E22/L13)*((E13/M13)*100))+((F22/L13)*((F13/M13)*100))+((G22/L13)*((G13/M13)*100))+((H22/L13)*((H13/M13)*100))+((I22/L13)*((I13/M13)*100))+(IF((J22/L13)*((J13/M13)*100)&gt;(K22/L13)*((J13/M13)*100),(J22/L13)*((J13/M13)*100),(K22/L13)*((J13/M13)*100))))</f>
        <v>92</v>
      </c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7.25" customHeight="1" x14ac:dyDescent="0.2">
      <c r="A23" s="19">
        <v>10</v>
      </c>
      <c r="B23" s="19">
        <v>221200370</v>
      </c>
      <c r="C23" s="19"/>
      <c r="D23" s="20" t="s">
        <v>47</v>
      </c>
      <c r="E23" s="19">
        <v>96</v>
      </c>
      <c r="F23" s="19">
        <v>75</v>
      </c>
      <c r="G23" s="19">
        <v>80</v>
      </c>
      <c r="H23" s="19"/>
      <c r="I23" s="19">
        <v>80</v>
      </c>
      <c r="J23" s="19">
        <v>85</v>
      </c>
      <c r="K23" s="21"/>
      <c r="L23" s="19">
        <f t="shared" si="0"/>
        <v>83.15</v>
      </c>
      <c r="M23" s="22">
        <f t="shared" si="1"/>
        <v>83.15</v>
      </c>
      <c r="N23" s="23" t="str">
        <f t="shared" si="2"/>
        <v>A</v>
      </c>
      <c r="O23" s="21" t="s">
        <v>37</v>
      </c>
      <c r="P23" s="19" t="s">
        <v>38</v>
      </c>
      <c r="Q23" s="19">
        <f>IF(L13&gt;0,((E23/L13)*((E13/M13)*100))+((F23/L13)*((F13/M13)*100))+((G23/L13)*((G13/M13)*100))+((H23/L13)*((H13/M13)*100))+((I23/L13)*((I13/M13)*100))+(IF((J23/L13)*((J13/M13)*100)&gt;(K23/L13)*((J13/M13)*100),(J23/L13)*((J13/M13)*100),(K23/L13)*((J13/M13)*100))))</f>
        <v>83.15</v>
      </c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7.25" customHeight="1" x14ac:dyDescent="0.2">
      <c r="A24" s="19">
        <v>11</v>
      </c>
      <c r="B24" s="19">
        <v>221200374</v>
      </c>
      <c r="C24" s="19"/>
      <c r="D24" s="20" t="s">
        <v>48</v>
      </c>
      <c r="E24" s="19">
        <v>100</v>
      </c>
      <c r="F24" s="19">
        <v>75</v>
      </c>
      <c r="G24" s="19">
        <v>80</v>
      </c>
      <c r="H24" s="19"/>
      <c r="I24" s="19">
        <v>82</v>
      </c>
      <c r="J24" s="19">
        <v>85</v>
      </c>
      <c r="K24" s="21"/>
      <c r="L24" s="19">
        <f t="shared" si="0"/>
        <v>84.15</v>
      </c>
      <c r="M24" s="22">
        <f t="shared" si="1"/>
        <v>84.15</v>
      </c>
      <c r="N24" s="23" t="str">
        <f t="shared" si="2"/>
        <v>A</v>
      </c>
      <c r="O24" s="21" t="s">
        <v>37</v>
      </c>
      <c r="P24" s="19" t="s">
        <v>38</v>
      </c>
      <c r="Q24" s="19">
        <f>IF(L13&gt;0,((E24/L13)*((E13/M13)*100))+((F24/L13)*((F13/M13)*100))+((G24/L13)*((G13/M13)*100))+((H24/L13)*((H13/M13)*100))+((I24/L13)*((I13/M13)*100))+(IF((J24/L13)*((J13/M13)*100)&gt;(K24/L13)*((J13/M13)*100),(J24/L13)*((J13/M13)*100),(K24/L13)*((J13/M13)*100))))</f>
        <v>84.15</v>
      </c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7.25" customHeight="1" x14ac:dyDescent="0.2">
      <c r="A25" s="19">
        <v>12</v>
      </c>
      <c r="B25" s="19">
        <v>221200375</v>
      </c>
      <c r="C25" s="19"/>
      <c r="D25" s="20" t="s">
        <v>49</v>
      </c>
      <c r="E25" s="19">
        <v>100</v>
      </c>
      <c r="F25" s="19">
        <v>75</v>
      </c>
      <c r="G25" s="19">
        <v>80</v>
      </c>
      <c r="H25" s="19"/>
      <c r="I25" s="19">
        <v>80</v>
      </c>
      <c r="J25" s="19">
        <v>83</v>
      </c>
      <c r="K25" s="21"/>
      <c r="L25" s="19">
        <f t="shared" si="0"/>
        <v>83.15</v>
      </c>
      <c r="M25" s="22">
        <f t="shared" si="1"/>
        <v>83.15</v>
      </c>
      <c r="N25" s="23" t="str">
        <f t="shared" si="2"/>
        <v>A</v>
      </c>
      <c r="O25" s="21" t="s">
        <v>37</v>
      </c>
      <c r="P25" s="19" t="s">
        <v>38</v>
      </c>
      <c r="Q25" s="19">
        <f>IF(L13&gt;0,((E25/L13)*((E13/M13)*100))+((F25/L13)*((F13/M13)*100))+((G25/L13)*((G13/M13)*100))+((H25/L13)*((H13/M13)*100))+((I25/L13)*((I13/M13)*100))+(IF((J25/L13)*((J13/M13)*100)&gt;(K25/L13)*((J13/M13)*100),(J25/L13)*((J13/M13)*100),(K25/L13)*((J13/M13)*100))))</f>
        <v>83.15</v>
      </c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7.25" customHeight="1" x14ac:dyDescent="0.2">
      <c r="A26" s="19">
        <v>13</v>
      </c>
      <c r="B26" s="19">
        <v>221200377</v>
      </c>
      <c r="C26" s="19"/>
      <c r="D26" s="20" t="s">
        <v>50</v>
      </c>
      <c r="E26" s="19">
        <v>100</v>
      </c>
      <c r="F26" s="19">
        <v>75</v>
      </c>
      <c r="G26" s="19">
        <v>80</v>
      </c>
      <c r="H26" s="19"/>
      <c r="I26" s="19">
        <v>83</v>
      </c>
      <c r="J26" s="19">
        <v>85</v>
      </c>
      <c r="K26" s="21"/>
      <c r="L26" s="19">
        <f t="shared" si="0"/>
        <v>84.35</v>
      </c>
      <c r="M26" s="22">
        <f t="shared" si="1"/>
        <v>84.35</v>
      </c>
      <c r="N26" s="23" t="str">
        <f t="shared" si="2"/>
        <v>A</v>
      </c>
      <c r="O26" s="21" t="s">
        <v>37</v>
      </c>
      <c r="P26" s="19" t="s">
        <v>38</v>
      </c>
      <c r="Q26" s="19">
        <f>IF(L13&gt;0,((E26/L13)*((E13/M13)*100))+((F26/L13)*((F13/M13)*100))+((G26/L13)*((G13/M13)*100))+((H26/L13)*((H13/M13)*100))+((I26/L13)*((I13/M13)*100))+(IF((J26/L13)*((J13/M13)*100)&gt;(K26/L13)*((J13/M13)*100),(J26/L13)*((J13/M13)*100),(K26/L13)*((J13/M13)*100))))</f>
        <v>84.35</v>
      </c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7.25" customHeight="1" x14ac:dyDescent="0.2">
      <c r="A27" s="19">
        <v>14</v>
      </c>
      <c r="B27" s="19">
        <v>221200380</v>
      </c>
      <c r="C27" s="19"/>
      <c r="D27" s="20" t="s">
        <v>51</v>
      </c>
      <c r="E27" s="19">
        <v>100</v>
      </c>
      <c r="F27" s="19">
        <v>75</v>
      </c>
      <c r="G27" s="19">
        <v>80</v>
      </c>
      <c r="H27" s="19"/>
      <c r="I27" s="19">
        <v>80</v>
      </c>
      <c r="J27" s="19">
        <v>80</v>
      </c>
      <c r="K27" s="21"/>
      <c r="L27" s="19">
        <f t="shared" si="0"/>
        <v>82.25</v>
      </c>
      <c r="M27" s="22">
        <f t="shared" si="1"/>
        <v>82.25</v>
      </c>
      <c r="N27" s="23" t="str">
        <f t="shared" si="2"/>
        <v>A</v>
      </c>
      <c r="O27" s="21" t="s">
        <v>37</v>
      </c>
      <c r="P27" s="19" t="s">
        <v>38</v>
      </c>
      <c r="Q27" s="19">
        <f>IF(L13&gt;0,((E27/L13)*((E13/M13)*100))+((F27/L13)*((F13/M13)*100))+((G27/L13)*((G13/M13)*100))+((H27/L13)*((H13/M13)*100))+((I27/L13)*((I13/M13)*100))+(IF((J27/L13)*((J13/M13)*100)&gt;(K27/L13)*((J13/M13)*100),(J27/L13)*((J13/M13)*100),(K27/L13)*((J13/M13)*100))))</f>
        <v>82.25</v>
      </c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7.25" customHeight="1" x14ac:dyDescent="0.2">
      <c r="A28" s="19">
        <v>15</v>
      </c>
      <c r="B28" s="19">
        <v>221200382</v>
      </c>
      <c r="C28" s="19"/>
      <c r="D28" s="20" t="s">
        <v>52</v>
      </c>
      <c r="E28" s="19">
        <v>100</v>
      </c>
      <c r="F28" s="19">
        <v>75</v>
      </c>
      <c r="G28" s="19">
        <v>80</v>
      </c>
      <c r="H28" s="19"/>
      <c r="I28" s="19">
        <v>80</v>
      </c>
      <c r="J28" s="19">
        <v>85</v>
      </c>
      <c r="K28" s="21"/>
      <c r="L28" s="19">
        <f t="shared" si="0"/>
        <v>83.75</v>
      </c>
      <c r="M28" s="22">
        <f t="shared" si="1"/>
        <v>83.75</v>
      </c>
      <c r="N28" s="23" t="str">
        <f t="shared" si="2"/>
        <v>A</v>
      </c>
      <c r="O28" s="21" t="s">
        <v>37</v>
      </c>
      <c r="P28" s="19" t="s">
        <v>38</v>
      </c>
      <c r="Q28" s="19">
        <f>IF(L13&gt;0,((E28/L13)*((E13/M13)*100))+((F28/L13)*((F13/M13)*100))+((G28/L13)*((G13/M13)*100))+((H28/L13)*((H13/M13)*100))+((I28/L13)*((I13/M13)*100))+(IF((J28/L13)*((J13/M13)*100)&gt;(K28/L13)*((J13/M13)*100),(J28/L13)*((J13/M13)*100),(K28/L13)*((J13/M13)*100))))</f>
        <v>83.75</v>
      </c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7.25" customHeight="1" x14ac:dyDescent="0.2">
      <c r="A29" s="19">
        <v>16</v>
      </c>
      <c r="B29" s="19">
        <v>221200383</v>
      </c>
      <c r="C29" s="19"/>
      <c r="D29" s="20" t="s">
        <v>53</v>
      </c>
      <c r="E29" s="19">
        <v>100</v>
      </c>
      <c r="F29" s="19">
        <v>80</v>
      </c>
      <c r="G29" s="19">
        <v>90</v>
      </c>
      <c r="H29" s="19"/>
      <c r="I29" s="19">
        <v>89</v>
      </c>
      <c r="J29" s="19">
        <v>85</v>
      </c>
      <c r="K29" s="21"/>
      <c r="L29" s="19">
        <f t="shared" si="0"/>
        <v>88.3</v>
      </c>
      <c r="M29" s="22">
        <f t="shared" si="1"/>
        <v>88.3</v>
      </c>
      <c r="N29" s="23" t="str">
        <f t="shared" si="2"/>
        <v>A</v>
      </c>
      <c r="O29" s="21" t="s">
        <v>37</v>
      </c>
      <c r="P29" s="19" t="s">
        <v>38</v>
      </c>
      <c r="Q29" s="19">
        <f>IF(L13&gt;0,((E29/L13)*((E13/M13)*100))+((F29/L13)*((F13/M13)*100))+((G29/L13)*((G13/M13)*100))+((H29/L13)*((H13/M13)*100))+((I29/L13)*((I13/M13)*100))+(IF((J29/L13)*((J13/M13)*100)&gt;(K29/L13)*((J13/M13)*100),(J29/L13)*((J13/M13)*100),(K29/L13)*((J13/M13)*100))))</f>
        <v>88.3</v>
      </c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7.25" customHeight="1" x14ac:dyDescent="0.2">
      <c r="A30" s="19">
        <v>17</v>
      </c>
      <c r="B30" s="19">
        <v>221200385</v>
      </c>
      <c r="C30" s="19"/>
      <c r="D30" s="20" t="s">
        <v>54</v>
      </c>
      <c r="E30" s="31">
        <v>50</v>
      </c>
      <c r="F30" s="19">
        <v>85</v>
      </c>
      <c r="G30" s="19">
        <v>85</v>
      </c>
      <c r="H30" s="19"/>
      <c r="I30" s="19">
        <v>85</v>
      </c>
      <c r="J30" s="39">
        <v>40</v>
      </c>
      <c r="K30" s="21"/>
      <c r="L30" s="19">
        <f t="shared" si="0"/>
        <v>66.25</v>
      </c>
      <c r="M30" s="22">
        <f t="shared" si="1"/>
        <v>66.25</v>
      </c>
      <c r="N30" s="23" t="str">
        <f t="shared" si="2"/>
        <v>BC</v>
      </c>
      <c r="O30" s="21" t="s">
        <v>37</v>
      </c>
      <c r="P30" s="19" t="s">
        <v>38</v>
      </c>
      <c r="Q30" s="19">
        <f>IF(L13&gt;0,((E30/L13)*((E13/M13)*100))+((F30/L13)*((F13/M13)*100))+((G30/L13)*((G13/M13)*100))+((H30/L13)*((H13/M13)*100))+((I30/L13)*((I13/M13)*100))+(IF((J30/L13)*((J13/M13)*100)&gt;(K30/L13)*((J13/M13)*100),(J30/L13)*((J13/M13)*100),(K30/L13)*((J13/M13)*100))))</f>
        <v>66.25</v>
      </c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7.25" customHeight="1" x14ac:dyDescent="0.2">
      <c r="A31" s="19">
        <v>18</v>
      </c>
      <c r="B31" s="19">
        <v>221200386</v>
      </c>
      <c r="C31" s="19"/>
      <c r="D31" s="20" t="s">
        <v>55</v>
      </c>
      <c r="E31" s="19">
        <v>96</v>
      </c>
      <c r="F31" s="19">
        <v>75</v>
      </c>
      <c r="G31" s="19">
        <v>80</v>
      </c>
      <c r="H31" s="19"/>
      <c r="I31" s="19">
        <v>80</v>
      </c>
      <c r="J31" s="19">
        <v>85</v>
      </c>
      <c r="K31" s="21"/>
      <c r="L31" s="19">
        <f t="shared" si="0"/>
        <v>83.15</v>
      </c>
      <c r="M31" s="22">
        <f t="shared" si="1"/>
        <v>83.15</v>
      </c>
      <c r="N31" s="23" t="str">
        <f t="shared" si="2"/>
        <v>A</v>
      </c>
      <c r="O31" s="21" t="s">
        <v>37</v>
      </c>
      <c r="P31" s="19" t="s">
        <v>38</v>
      </c>
      <c r="Q31" s="19">
        <f>IF(L13&gt;0,((E31/L13)*((E13/M13)*100))+((F31/L13)*((F13/M13)*100))+((G31/L13)*((G13/M13)*100))+((H31/L13)*((H13/M13)*100))+((I31/L13)*((I13/M13)*100))+(IF((J31/L13)*((J13/M13)*100)&gt;(K31/L13)*((J13/M13)*100),(J31/L13)*((J13/M13)*100),(K31/L13)*((J13/M13)*100))))</f>
        <v>83.15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7.25" customHeight="1" x14ac:dyDescent="0.2">
      <c r="A32" s="19">
        <v>19</v>
      </c>
      <c r="B32" s="19">
        <v>221200387</v>
      </c>
      <c r="C32" s="19"/>
      <c r="D32" s="20" t="s">
        <v>56</v>
      </c>
      <c r="E32" s="19">
        <v>100</v>
      </c>
      <c r="F32" s="19">
        <v>75</v>
      </c>
      <c r="G32" s="19">
        <v>80</v>
      </c>
      <c r="H32" s="19"/>
      <c r="I32" s="19">
        <v>80</v>
      </c>
      <c r="J32" s="19">
        <v>85</v>
      </c>
      <c r="K32" s="21"/>
      <c r="L32" s="19">
        <f t="shared" si="0"/>
        <v>83.75</v>
      </c>
      <c r="M32" s="22">
        <f t="shared" si="1"/>
        <v>83.75</v>
      </c>
      <c r="N32" s="23" t="str">
        <f t="shared" si="2"/>
        <v>A</v>
      </c>
      <c r="O32" s="21" t="s">
        <v>37</v>
      </c>
      <c r="P32" s="19" t="s">
        <v>38</v>
      </c>
      <c r="Q32" s="19">
        <f>IF(L13&gt;0,((E32/L13)*((E13/M13)*100))+((F32/L13)*((F13/M13)*100))+((G32/L13)*((G13/M13)*100))+((H32/L13)*((H13/M13)*100))+((I32/L13)*((I13/M13)*100))+(IF((J32/L13)*((J13/M13)*100)&gt;(K32/L13)*((J13/M13)*100),(J32/L13)*((J13/M13)*100),(K32/L13)*((J13/M13)*100))))</f>
        <v>83.75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7.25" customHeight="1" x14ac:dyDescent="0.2">
      <c r="A33" s="19">
        <v>20</v>
      </c>
      <c r="B33" s="19">
        <v>221200388</v>
      </c>
      <c r="C33" s="19"/>
      <c r="D33" s="20" t="s">
        <v>57</v>
      </c>
      <c r="E33" s="19">
        <v>100</v>
      </c>
      <c r="F33" s="19">
        <v>75</v>
      </c>
      <c r="G33" s="19">
        <v>80</v>
      </c>
      <c r="H33" s="19"/>
      <c r="I33" s="19">
        <v>80</v>
      </c>
      <c r="J33" s="19">
        <v>85</v>
      </c>
      <c r="K33" s="21"/>
      <c r="L33" s="19">
        <f t="shared" si="0"/>
        <v>83.75</v>
      </c>
      <c r="M33" s="22">
        <f t="shared" si="1"/>
        <v>83.75</v>
      </c>
      <c r="N33" s="23" t="str">
        <f t="shared" si="2"/>
        <v>A</v>
      </c>
      <c r="O33" s="21" t="s">
        <v>37</v>
      </c>
      <c r="P33" s="19" t="s">
        <v>38</v>
      </c>
      <c r="Q33" s="19">
        <f>IF(L13&gt;0,((E33/L13)*((E13/M13)*100))+((F33/L13)*((F13/M13)*100))+((G33/L13)*((G13/M13)*100))+((H33/L13)*((H13/M13)*100))+((I33/L13)*((I13/M13)*100))+(IF((J33/L13)*((J13/M13)*100)&gt;(K33/L13)*((J13/M13)*100),(J33/L13)*((J13/M13)*100),(K33/L13)*((J13/M13)*100))))</f>
        <v>83.75</v>
      </c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7.25" customHeight="1" x14ac:dyDescent="0.2">
      <c r="A34" s="19">
        <v>21</v>
      </c>
      <c r="B34" s="19">
        <v>221200389</v>
      </c>
      <c r="C34" s="19"/>
      <c r="D34" s="20" t="s">
        <v>58</v>
      </c>
      <c r="E34" s="19">
        <v>96</v>
      </c>
      <c r="F34" s="19">
        <v>85</v>
      </c>
      <c r="G34" s="19">
        <v>85</v>
      </c>
      <c r="H34" s="19"/>
      <c r="I34" s="19">
        <v>85</v>
      </c>
      <c r="J34" s="19">
        <v>90</v>
      </c>
      <c r="K34" s="21"/>
      <c r="L34" s="19">
        <f t="shared" si="0"/>
        <v>88.15</v>
      </c>
      <c r="M34" s="22">
        <f t="shared" si="1"/>
        <v>88.15</v>
      </c>
      <c r="N34" s="23" t="str">
        <f t="shared" si="2"/>
        <v>A</v>
      </c>
      <c r="O34" s="21" t="s">
        <v>37</v>
      </c>
      <c r="P34" s="19" t="s">
        <v>38</v>
      </c>
      <c r="Q34" s="19">
        <f>IF(L13&gt;0,((E34/L13)*((E13/M13)*100))+((F34/L13)*((F13/M13)*100))+((G34/L13)*((G13/M13)*100))+((H34/L13)*((H13/M13)*100))+((I34/L13)*((I13/M13)*100))+(IF((J34/L13)*((J13/M13)*100)&gt;(K34/L13)*((J13/M13)*100),(J34/L13)*((J13/M13)*100),(K34/L13)*((J13/M13)*100))))</f>
        <v>88.15</v>
      </c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7.25" customHeight="1" x14ac:dyDescent="0.2">
      <c r="A35" s="19">
        <v>22</v>
      </c>
      <c r="B35" s="19">
        <v>221200390</v>
      </c>
      <c r="C35" s="19"/>
      <c r="D35" s="20" t="s">
        <v>59</v>
      </c>
      <c r="E35" s="19">
        <v>100</v>
      </c>
      <c r="F35" s="19">
        <v>75</v>
      </c>
      <c r="G35" s="19">
        <v>80</v>
      </c>
      <c r="H35" s="19"/>
      <c r="I35" s="19">
        <v>80</v>
      </c>
      <c r="J35" s="19">
        <v>85</v>
      </c>
      <c r="K35" s="21"/>
      <c r="L35" s="19">
        <f t="shared" si="0"/>
        <v>83.75</v>
      </c>
      <c r="M35" s="22">
        <f t="shared" si="1"/>
        <v>83.75</v>
      </c>
      <c r="N35" s="23" t="str">
        <f t="shared" si="2"/>
        <v>A</v>
      </c>
      <c r="O35" s="21" t="s">
        <v>37</v>
      </c>
      <c r="P35" s="19" t="s">
        <v>38</v>
      </c>
      <c r="Q35" s="19">
        <f>IF(L13&gt;0,((E35/L13)*((E13/M13)*100))+((F35/L13)*((F13/M13)*100))+((G35/L13)*((G13/M13)*100))+((H35/L13)*((H13/M13)*100))+((I35/L13)*((I13/M13)*100))+(IF((J35/L13)*((J13/M13)*100)&gt;(K35/L13)*((J13/M13)*100),(J35/L13)*((J13/M13)*100),(K35/L13)*((J13/M13)*100))))</f>
        <v>83.75</v>
      </c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7.25" customHeight="1" x14ac:dyDescent="0.2">
      <c r="A36" s="19">
        <v>23</v>
      </c>
      <c r="B36" s="19">
        <v>221200391</v>
      </c>
      <c r="C36" s="19"/>
      <c r="D36" s="20" t="s">
        <v>60</v>
      </c>
      <c r="E36" s="19">
        <v>100</v>
      </c>
      <c r="F36" s="19">
        <v>75</v>
      </c>
      <c r="G36" s="19">
        <v>80</v>
      </c>
      <c r="H36" s="19"/>
      <c r="I36" s="19">
        <v>85</v>
      </c>
      <c r="J36" s="19">
        <v>82</v>
      </c>
      <c r="K36" s="21"/>
      <c r="L36" s="19">
        <f t="shared" si="0"/>
        <v>83.85</v>
      </c>
      <c r="M36" s="22">
        <f t="shared" si="1"/>
        <v>83.85</v>
      </c>
      <c r="N36" s="23" t="str">
        <f t="shared" si="2"/>
        <v>A</v>
      </c>
      <c r="O36" s="21" t="s">
        <v>37</v>
      </c>
      <c r="P36" s="19" t="s">
        <v>38</v>
      </c>
      <c r="Q36" s="19">
        <f>IF(L13&gt;0,((E36/L13)*((E13/M13)*100))+((F36/L13)*((F13/M13)*100))+((G36/L13)*((G13/M13)*100))+((H36/L13)*((H13/M13)*100))+((I36/L13)*((I13/M13)*100))+(IF((J36/L13)*((J13/M13)*100)&gt;(K36/L13)*((J13/M13)*100),(J36/L13)*((J13/M13)*100),(K36/L13)*((J13/M13)*100))))</f>
        <v>83.85</v>
      </c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7.25" customHeight="1" x14ac:dyDescent="0.2">
      <c r="A37" s="19">
        <v>24</v>
      </c>
      <c r="B37" s="19">
        <v>221200392</v>
      </c>
      <c r="C37" s="19"/>
      <c r="D37" s="20" t="s">
        <v>61</v>
      </c>
      <c r="E37" s="19">
        <v>96</v>
      </c>
      <c r="F37" s="19">
        <v>75</v>
      </c>
      <c r="G37" s="19">
        <v>80</v>
      </c>
      <c r="H37" s="19"/>
      <c r="I37" s="19">
        <v>80</v>
      </c>
      <c r="J37" s="19">
        <v>85</v>
      </c>
      <c r="K37" s="21"/>
      <c r="L37" s="19">
        <f t="shared" si="0"/>
        <v>83.15</v>
      </c>
      <c r="M37" s="22">
        <f t="shared" si="1"/>
        <v>83.15</v>
      </c>
      <c r="N37" s="23" t="str">
        <f t="shared" si="2"/>
        <v>A</v>
      </c>
      <c r="O37" s="21" t="s">
        <v>37</v>
      </c>
      <c r="P37" s="19" t="s">
        <v>38</v>
      </c>
      <c r="Q37" s="19">
        <f>IF(L13&gt;0,((E37/L13)*((E13/M13)*100))+((F37/L13)*((F13/M13)*100))+((G37/L13)*((G13/M13)*100))+((H37/L13)*((H13/M13)*100))+((I37/L13)*((I13/M13)*100))+(IF((J37/L13)*((J13/M13)*100)&gt;(K37/L13)*((J13/M13)*100),(J37/L13)*((J13/M13)*100),(K37/L13)*((J13/M13)*100))))</f>
        <v>83.15</v>
      </c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7.25" customHeight="1" x14ac:dyDescent="0.2">
      <c r="A38" s="19">
        <v>25</v>
      </c>
      <c r="B38" s="19">
        <v>221200393</v>
      </c>
      <c r="C38" s="19"/>
      <c r="D38" s="20" t="s">
        <v>62</v>
      </c>
      <c r="E38" s="19">
        <v>100</v>
      </c>
      <c r="F38" s="19">
        <v>75</v>
      </c>
      <c r="G38" s="19">
        <v>80</v>
      </c>
      <c r="H38" s="19"/>
      <c r="I38" s="19">
        <v>80</v>
      </c>
      <c r="J38" s="19">
        <v>85</v>
      </c>
      <c r="K38" s="21"/>
      <c r="L38" s="19">
        <f t="shared" si="0"/>
        <v>83.75</v>
      </c>
      <c r="M38" s="22">
        <f t="shared" si="1"/>
        <v>83.75</v>
      </c>
      <c r="N38" s="23" t="str">
        <f t="shared" si="2"/>
        <v>A</v>
      </c>
      <c r="O38" s="21" t="s">
        <v>37</v>
      </c>
      <c r="P38" s="19" t="s">
        <v>38</v>
      </c>
      <c r="Q38" s="19">
        <f>IF(L13&gt;0,((E38/L13)*((E13/M13)*100))+((F38/L13)*((F13/M13)*100))+((G38/L13)*((G13/M13)*100))+((H38/L13)*((H13/M13)*100))+((I38/L13)*((I13/M13)*100))+(IF((J38/L13)*((J13/M13)*100)&gt;(K38/L13)*((J13/M13)*100),(J38/L13)*((J13/M13)*100),(K38/L13)*((J13/M13)*100))))</f>
        <v>83.75</v>
      </c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7.25" customHeight="1" x14ac:dyDescent="0.2">
      <c r="A39" s="19">
        <v>26</v>
      </c>
      <c r="B39" s="19">
        <v>221200394</v>
      </c>
      <c r="C39" s="19"/>
      <c r="D39" s="20" t="s">
        <v>63</v>
      </c>
      <c r="E39" s="19">
        <v>100</v>
      </c>
      <c r="F39" s="19">
        <v>90</v>
      </c>
      <c r="G39" s="19">
        <v>87</v>
      </c>
      <c r="H39" s="19"/>
      <c r="I39" s="19">
        <v>85</v>
      </c>
      <c r="J39" s="19">
        <v>89</v>
      </c>
      <c r="K39" s="21"/>
      <c r="L39" s="19">
        <f t="shared" si="0"/>
        <v>89.6</v>
      </c>
      <c r="M39" s="22">
        <f t="shared" si="1"/>
        <v>89.6</v>
      </c>
      <c r="N39" s="23" t="str">
        <f t="shared" si="2"/>
        <v>A</v>
      </c>
      <c r="O39" s="21" t="s">
        <v>37</v>
      </c>
      <c r="P39" s="19" t="s">
        <v>38</v>
      </c>
      <c r="Q39" s="19">
        <f>IF(L13&gt;0,((E39/L13)*((E13/M13)*100))+((F39/L13)*((F13/M13)*100))+((G39/L13)*((G13/M13)*100))+((H39/L13)*((H13/M13)*100))+((I39/L13)*((I13/M13)*100))+(IF((J39/L13)*((J13/M13)*100)&gt;(K39/L13)*((J13/M13)*100),(J39/L13)*((J13/M13)*100),(K39/L13)*((J13/M13)*100))))</f>
        <v>89.6</v>
      </c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7.25" customHeight="1" x14ac:dyDescent="0.2">
      <c r="A40" s="19">
        <v>27</v>
      </c>
      <c r="B40" s="19">
        <v>221200395</v>
      </c>
      <c r="C40" s="19"/>
      <c r="D40" s="20" t="s">
        <v>64</v>
      </c>
      <c r="E40" s="19">
        <v>96</v>
      </c>
      <c r="F40" s="19">
        <v>75</v>
      </c>
      <c r="G40" s="19">
        <v>80</v>
      </c>
      <c r="H40" s="19"/>
      <c r="I40" s="19">
        <v>80</v>
      </c>
      <c r="J40" s="19">
        <v>87</v>
      </c>
      <c r="K40" s="21"/>
      <c r="L40" s="19">
        <f t="shared" si="0"/>
        <v>83.75</v>
      </c>
      <c r="M40" s="22">
        <f t="shared" si="1"/>
        <v>83.75</v>
      </c>
      <c r="N40" s="23" t="str">
        <f t="shared" si="2"/>
        <v>A</v>
      </c>
      <c r="O40" s="21" t="s">
        <v>37</v>
      </c>
      <c r="P40" s="19" t="s">
        <v>38</v>
      </c>
      <c r="Q40" s="19">
        <f>IF(L13&gt;0,((E40/L13)*((E13/M13)*100))+((F40/L13)*((F13/M13)*100))+((G40/L13)*((G13/M13)*100))+((H40/L13)*((H13/M13)*100))+((I40/L13)*((I13/M13)*100))+(IF((J40/L13)*((J13/M13)*100)&gt;(K40/L13)*((J13/M13)*100),(J40/L13)*((J13/M13)*100),(K40/L13)*((J13/M13)*100))))</f>
        <v>83.75</v>
      </c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7.25" customHeight="1" x14ac:dyDescent="0.2">
      <c r="A41" s="19">
        <v>28</v>
      </c>
      <c r="B41" s="19">
        <v>221200396</v>
      </c>
      <c r="C41" s="19"/>
      <c r="D41" s="20" t="s">
        <v>65</v>
      </c>
      <c r="E41" s="19">
        <v>100</v>
      </c>
      <c r="F41" s="19">
        <v>75</v>
      </c>
      <c r="G41" s="19">
        <v>80</v>
      </c>
      <c r="H41" s="19"/>
      <c r="I41" s="19">
        <v>80</v>
      </c>
      <c r="J41" s="19">
        <v>85</v>
      </c>
      <c r="K41" s="21"/>
      <c r="L41" s="19">
        <f t="shared" si="0"/>
        <v>83.75</v>
      </c>
      <c r="M41" s="22">
        <f t="shared" si="1"/>
        <v>83.75</v>
      </c>
      <c r="N41" s="23" t="str">
        <f t="shared" si="2"/>
        <v>A</v>
      </c>
      <c r="O41" s="21" t="s">
        <v>37</v>
      </c>
      <c r="P41" s="19" t="s">
        <v>38</v>
      </c>
      <c r="Q41" s="19">
        <f>IF(L13&gt;0,((E41/L13)*((E13/M13)*100))+((F41/L13)*((F13/M13)*100))+((G41/L13)*((G13/M13)*100))+((H41/L13)*((H13/M13)*100))+((I41/L13)*((I13/M13)*100))+(IF((J41/L13)*((J13/M13)*100)&gt;(K41/L13)*((J13/M13)*100),(J41/L13)*((J13/M13)*100),(K41/L13)*((J13/M13)*100))))</f>
        <v>83.75</v>
      </c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7.25" customHeight="1" x14ac:dyDescent="0.2">
      <c r="A42" s="19">
        <v>29</v>
      </c>
      <c r="B42" s="19">
        <v>221200397</v>
      </c>
      <c r="C42" s="19"/>
      <c r="D42" s="20" t="s">
        <v>66</v>
      </c>
      <c r="E42" s="19">
        <v>100</v>
      </c>
      <c r="F42" s="19">
        <v>75</v>
      </c>
      <c r="G42" s="19">
        <v>80</v>
      </c>
      <c r="H42" s="19"/>
      <c r="I42" s="19">
        <v>80</v>
      </c>
      <c r="J42" s="19">
        <v>80</v>
      </c>
      <c r="K42" s="21"/>
      <c r="L42" s="19">
        <f t="shared" si="0"/>
        <v>82.25</v>
      </c>
      <c r="M42" s="22">
        <f t="shared" si="1"/>
        <v>82.25</v>
      </c>
      <c r="N42" s="23" t="str">
        <f t="shared" si="2"/>
        <v>A</v>
      </c>
      <c r="O42" s="21" t="s">
        <v>37</v>
      </c>
      <c r="P42" s="19" t="s">
        <v>38</v>
      </c>
      <c r="Q42" s="19">
        <f>IF(L13&gt;0,((E42/L13)*((E13/M13)*100))+((F42/L13)*((F13/M13)*100))+((G42/L13)*((G13/M13)*100))+((H42/L13)*((H13/M13)*100))+((I42/L13)*((I13/M13)*100))+(IF((J42/L13)*((J13/M13)*100)&gt;(K42/L13)*((J13/M13)*100),(J42/L13)*((J13/M13)*100),(K42/L13)*((J13/M13)*100))))</f>
        <v>82.25</v>
      </c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7.25" customHeight="1" x14ac:dyDescent="0.2">
      <c r="A43" s="19">
        <v>30</v>
      </c>
      <c r="B43" s="19">
        <v>221200398</v>
      </c>
      <c r="C43" s="19"/>
      <c r="D43" s="20" t="s">
        <v>67</v>
      </c>
      <c r="E43" s="19">
        <v>100</v>
      </c>
      <c r="F43" s="19">
        <v>75</v>
      </c>
      <c r="G43" s="19">
        <v>80</v>
      </c>
      <c r="H43" s="19"/>
      <c r="I43" s="19">
        <v>80</v>
      </c>
      <c r="J43" s="19">
        <v>80</v>
      </c>
      <c r="K43" s="21"/>
      <c r="L43" s="19">
        <f t="shared" si="0"/>
        <v>82.25</v>
      </c>
      <c r="M43" s="22">
        <f t="shared" si="1"/>
        <v>82.25</v>
      </c>
      <c r="N43" s="23" t="str">
        <f t="shared" si="2"/>
        <v>A</v>
      </c>
      <c r="O43" s="21" t="s">
        <v>37</v>
      </c>
      <c r="P43" s="19" t="s">
        <v>38</v>
      </c>
      <c r="Q43" s="19">
        <f>IF(L13&gt;0,((E43/L13)*((E13/M13)*100))+((F43/L13)*((F13/M13)*100))+((G43/L13)*((G13/M13)*100))+((H43/L13)*((H13/M13)*100))+((I43/L13)*((I13/M13)*100))+(IF((J43/L13)*((J13/M13)*100)&gt;(K43/L13)*((J13/M13)*100),(J43/L13)*((J13/M13)*100),(K43/L13)*((J13/M13)*100))))</f>
        <v>82.25</v>
      </c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7.25" customHeight="1" x14ac:dyDescent="0.2">
      <c r="A44" s="19">
        <v>31</v>
      </c>
      <c r="B44" s="19">
        <v>221200400</v>
      </c>
      <c r="C44" s="19"/>
      <c r="D44" s="20" t="s">
        <v>68</v>
      </c>
      <c r="E44" s="19">
        <v>100</v>
      </c>
      <c r="F44" s="19">
        <v>75</v>
      </c>
      <c r="G44" s="19">
        <v>80</v>
      </c>
      <c r="H44" s="19"/>
      <c r="I44" s="19">
        <v>80</v>
      </c>
      <c r="J44" s="19">
        <v>85</v>
      </c>
      <c r="K44" s="21"/>
      <c r="L44" s="19">
        <f t="shared" si="0"/>
        <v>83.75</v>
      </c>
      <c r="M44" s="22">
        <f t="shared" si="1"/>
        <v>83.75</v>
      </c>
      <c r="N44" s="23" t="str">
        <f t="shared" si="2"/>
        <v>A</v>
      </c>
      <c r="O44" s="21" t="s">
        <v>37</v>
      </c>
      <c r="P44" s="19" t="s">
        <v>38</v>
      </c>
      <c r="Q44" s="19">
        <f>IF(L13&gt;0,((E44/L13)*((E13/M13)*100))+((F44/L13)*((F13/M13)*100))+((G44/L13)*((G13/M13)*100))+((H44/L13)*((H13/M13)*100))+((I44/L13)*((I13/M13)*100))+(IF((J44/L13)*((J13/M13)*100)&gt;(K44/L13)*((J13/M13)*100),(J44/L13)*((J13/M13)*100),(K44/L13)*((J13/M13)*100))))</f>
        <v>83.75</v>
      </c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7.25" customHeight="1" x14ac:dyDescent="0.2">
      <c r="A45" s="19">
        <v>32</v>
      </c>
      <c r="B45" s="19">
        <v>221200401</v>
      </c>
      <c r="C45" s="19"/>
      <c r="D45" s="20" t="s">
        <v>69</v>
      </c>
      <c r="E45" s="19">
        <v>100</v>
      </c>
      <c r="F45" s="19">
        <v>75</v>
      </c>
      <c r="G45" s="19">
        <v>80</v>
      </c>
      <c r="H45" s="19"/>
      <c r="I45" s="19">
        <v>83</v>
      </c>
      <c r="J45" s="19">
        <v>85</v>
      </c>
      <c r="K45" s="21"/>
      <c r="L45" s="19">
        <f t="shared" si="0"/>
        <v>84.35</v>
      </c>
      <c r="M45" s="22">
        <f t="shared" si="1"/>
        <v>84.35</v>
      </c>
      <c r="N45" s="23" t="str">
        <f t="shared" si="2"/>
        <v>A</v>
      </c>
      <c r="O45" s="21" t="s">
        <v>37</v>
      </c>
      <c r="P45" s="19" t="s">
        <v>38</v>
      </c>
      <c r="Q45" s="19">
        <f>IF(L13&gt;0,((E45/L13)*((E13/M13)*100))+((F45/L13)*((F13/M13)*100))+((G45/L13)*((G13/M13)*100))+((H45/L13)*((H13/M13)*100))+((I45/L13)*((I13/M13)*100))+(IF((J45/L13)*((J13/M13)*100)&gt;(K45/L13)*((J13/M13)*100),(J45/L13)*((J13/M13)*100),(K45/L13)*((J13/M13)*100))))</f>
        <v>84.35</v>
      </c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6" ht="14.25" customHeight="1" x14ac:dyDescent="0.2">
      <c r="A47" s="25"/>
      <c r="B47" s="25"/>
      <c r="C47" s="25"/>
      <c r="D47" s="26" t="s">
        <v>70</v>
      </c>
      <c r="E47" s="26" t="s">
        <v>71</v>
      </c>
      <c r="F47" s="26" t="s">
        <v>72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25"/>
      <c r="B48" s="25"/>
      <c r="C48" s="25"/>
      <c r="D48" s="27" t="s">
        <v>73</v>
      </c>
      <c r="E48" s="28">
        <f>COUNTIF(N14:O45,"A")</f>
        <v>31</v>
      </c>
      <c r="F48" s="29">
        <f t="shared" ref="F48:F55" si="3">E48/$A$45</f>
        <v>0.96875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25"/>
      <c r="B49" s="25"/>
      <c r="C49" s="25"/>
      <c r="D49" s="27" t="s">
        <v>74</v>
      </c>
      <c r="E49" s="28">
        <f>COUNTIF(N14:O45,"AB")</f>
        <v>0</v>
      </c>
      <c r="F49" s="29">
        <f t="shared" si="3"/>
        <v>0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5"/>
      <c r="B50" s="25"/>
      <c r="C50" s="25"/>
      <c r="D50" s="27" t="s">
        <v>75</v>
      </c>
      <c r="E50" s="28">
        <f>COUNTIF(N14:N45,"B")</f>
        <v>0</v>
      </c>
      <c r="F50" s="29">
        <f t="shared" si="3"/>
        <v>0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5"/>
      <c r="B51" s="25"/>
      <c r="C51" s="25"/>
      <c r="D51" s="27" t="s">
        <v>76</v>
      </c>
      <c r="E51" s="28">
        <f>COUNTIF(N14:N45,"BC")</f>
        <v>1</v>
      </c>
      <c r="F51" s="29">
        <f t="shared" si="3"/>
        <v>3.125E-2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5"/>
      <c r="B52" s="25"/>
      <c r="C52" s="25"/>
      <c r="D52" s="27" t="s">
        <v>77</v>
      </c>
      <c r="E52" s="28">
        <f>COUNTIF(N14:N45,"C")</f>
        <v>0</v>
      </c>
      <c r="F52" s="29">
        <f t="shared" si="3"/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5"/>
      <c r="B53" s="25"/>
      <c r="C53" s="25"/>
      <c r="D53" s="27" t="s">
        <v>78</v>
      </c>
      <c r="E53" s="28">
        <f>COUNTIF(N14:N45,"D")</f>
        <v>0</v>
      </c>
      <c r="F53" s="29">
        <f t="shared" si="3"/>
        <v>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5"/>
      <c r="B54" s="25"/>
      <c r="C54" s="25"/>
      <c r="D54" s="27" t="s">
        <v>79</v>
      </c>
      <c r="E54" s="28">
        <f>COUNTIF(N14:N45,"E")</f>
        <v>0</v>
      </c>
      <c r="F54" s="29">
        <f t="shared" si="3"/>
        <v>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5"/>
      <c r="B55" s="25"/>
      <c r="C55" s="25"/>
      <c r="D55" s="27" t="s">
        <v>80</v>
      </c>
      <c r="E55" s="28">
        <f>SUM(E48:E54)</f>
        <v>32</v>
      </c>
      <c r="F55" s="29">
        <f t="shared" si="3"/>
        <v>1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 t="s">
        <v>81</v>
      </c>
      <c r="N57" s="25"/>
      <c r="O57" s="25"/>
      <c r="P57" s="25"/>
      <c r="Q57" s="25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 t="s">
        <v>82</v>
      </c>
      <c r="N58" s="25"/>
      <c r="O58" s="25"/>
      <c r="P58" s="25"/>
      <c r="Q58" s="25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30" t="s">
        <v>83</v>
      </c>
      <c r="N62" s="25"/>
      <c r="O62" s="25"/>
      <c r="P62" s="25"/>
      <c r="Q62" s="25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4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ht="14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14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14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ht="14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ht="14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ht="14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ht="14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</sheetData>
  <mergeCells count="4">
    <mergeCell ref="E11:I11"/>
    <mergeCell ref="J11:L11"/>
    <mergeCell ref="M11:N11"/>
    <mergeCell ref="A13:D13"/>
  </mergeCells>
  <printOptions gridLines="1"/>
  <pageMargins left="0.35416666666666702" right="0.15763888888888899" top="0.196527777777778" bottom="0.196527777777778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Sheet1!Excel_BuiltIn_Print_Titles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MUINAN</cp:lastModifiedBy>
  <dcterms:modified xsi:type="dcterms:W3CDTF">2023-08-14T08:05:05Z</dcterms:modified>
</cp:coreProperties>
</file>